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nw\Netznutzungsmanagement\Bilanzkreismanagement\__Strom\SW Dorfen\Stammdaten\Gas\"/>
    </mc:Choice>
  </mc:AlternateContent>
  <bookViews>
    <workbookView xWindow="0" yWindow="0" windowWidth="28800" windowHeight="14145" tabRatio="789"/>
  </bookViews>
  <sheets>
    <sheet name="Info" sheetId="14" r:id="rId1"/>
    <sheet name="Netzbetreiber" sheetId="5" r:id="rId2"/>
    <sheet name="SLP-Verfahren" sheetId="15" r:id="rId3"/>
    <sheet name="SLP-Temp-Gebiet 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62913"/>
</workbook>
</file>

<file path=xl/calcChain.xml><?xml version="1.0" encoding="utf-8"?>
<calcChain xmlns="http://schemas.openxmlformats.org/spreadsheetml/2006/main">
  <c r="R25" i="7" l="1"/>
  <c r="S25" i="7"/>
  <c r="T25" i="7"/>
  <c r="U25" i="7"/>
  <c r="V25" i="7"/>
  <c r="W25" i="7"/>
  <c r="M25" i="7"/>
  <c r="N25" i="7"/>
  <c r="O25" i="7"/>
  <c r="P25" i="7"/>
  <c r="L25" i="7"/>
  <c r="K25" i="7"/>
  <c r="J25" i="7"/>
  <c r="I25" i="7"/>
  <c r="H25" i="7"/>
  <c r="Q25" i="7" s="1"/>
  <c r="F25" i="7"/>
  <c r="X25" i="7" l="1"/>
  <c r="E7" i="18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K53" i="18" l="1"/>
  <c r="F53" i="18"/>
  <c r="G63" i="18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D56" i="18" l="1"/>
  <c r="J55" i="18" s="1"/>
  <c r="E31" i="18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R16" i="7"/>
  <c r="S16" i="7"/>
  <c r="T16" i="7"/>
  <c r="U16" i="7"/>
  <c r="V16" i="7"/>
  <c r="W16" i="7"/>
  <c r="R17" i="7"/>
  <c r="S17" i="7"/>
  <c r="T17" i="7"/>
  <c r="U17" i="7"/>
  <c r="V17" i="7"/>
  <c r="W17" i="7"/>
  <c r="R18" i="7"/>
  <c r="S18" i="7"/>
  <c r="T18" i="7"/>
  <c r="U18" i="7"/>
  <c r="V18" i="7"/>
  <c r="W18" i="7"/>
  <c r="R19" i="7"/>
  <c r="S19" i="7"/>
  <c r="T19" i="7"/>
  <c r="U19" i="7"/>
  <c r="V19" i="7"/>
  <c r="W19" i="7"/>
  <c r="R20" i="7"/>
  <c r="S20" i="7"/>
  <c r="T20" i="7"/>
  <c r="U20" i="7"/>
  <c r="V20" i="7"/>
  <c r="W20" i="7"/>
  <c r="R21" i="7"/>
  <c r="S21" i="7"/>
  <c r="T21" i="7"/>
  <c r="U21" i="7"/>
  <c r="V21" i="7"/>
  <c r="W21" i="7"/>
  <c r="R22" i="7"/>
  <c r="S22" i="7"/>
  <c r="T22" i="7"/>
  <c r="U22" i="7"/>
  <c r="V22" i="7"/>
  <c r="W22" i="7"/>
  <c r="R23" i="7"/>
  <c r="S23" i="7"/>
  <c r="T23" i="7"/>
  <c r="U23" i="7"/>
  <c r="V23" i="7"/>
  <c r="W23" i="7"/>
  <c r="R24" i="7"/>
  <c r="S24" i="7"/>
  <c r="T24" i="7"/>
  <c r="U24" i="7"/>
  <c r="V24" i="7"/>
  <c r="W24" i="7"/>
  <c r="S12" i="7"/>
  <c r="T12" i="7"/>
  <c r="U12" i="7"/>
  <c r="V12" i="7"/>
  <c r="W12" i="7"/>
  <c r="R12" i="7"/>
  <c r="X12" i="7" l="1"/>
  <c r="X21" i="7"/>
  <c r="X13" i="7"/>
  <c r="X11" i="7"/>
  <c r="X24" i="7"/>
  <c r="X23" i="7"/>
  <c r="X20" i="7"/>
  <c r="X19" i="7"/>
  <c r="X16" i="7"/>
  <c r="X15" i="7"/>
  <c r="X17" i="7"/>
  <c r="X22" i="7"/>
  <c r="X18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8" l="1"/>
  <c r="C5" i="1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P24" i="7" l="1"/>
  <c r="N24" i="7"/>
  <c r="L24" i="7"/>
  <c r="J24" i="7"/>
  <c r="H24" i="7"/>
  <c r="P23" i="7"/>
  <c r="N23" i="7"/>
  <c r="L23" i="7"/>
  <c r="J23" i="7"/>
  <c r="H23" i="7"/>
  <c r="P22" i="7"/>
  <c r="N22" i="7"/>
  <c r="L22" i="7"/>
  <c r="J22" i="7"/>
  <c r="H22" i="7"/>
  <c r="P21" i="7"/>
  <c r="N21" i="7"/>
  <c r="L21" i="7"/>
  <c r="J21" i="7"/>
  <c r="H21" i="7"/>
  <c r="P20" i="7"/>
  <c r="N20" i="7"/>
  <c r="L20" i="7"/>
  <c r="J20" i="7"/>
  <c r="H20" i="7"/>
  <c r="P19" i="7"/>
  <c r="N19" i="7"/>
  <c r="L19" i="7"/>
  <c r="J19" i="7"/>
  <c r="H19" i="7"/>
  <c r="P18" i="7"/>
  <c r="N18" i="7"/>
  <c r="L18" i="7"/>
  <c r="J18" i="7"/>
  <c r="H18" i="7"/>
  <c r="P17" i="7"/>
  <c r="N17" i="7"/>
  <c r="L17" i="7"/>
  <c r="J17" i="7"/>
  <c r="H17" i="7"/>
  <c r="P16" i="7"/>
  <c r="N16" i="7"/>
  <c r="L16" i="7"/>
  <c r="J16" i="7"/>
  <c r="H16" i="7"/>
  <c r="P15" i="7"/>
  <c r="N15" i="7"/>
  <c r="L15" i="7"/>
  <c r="J15" i="7"/>
  <c r="H15" i="7"/>
  <c r="P14" i="7"/>
  <c r="N14" i="7"/>
  <c r="L14" i="7"/>
  <c r="J14" i="7"/>
  <c r="H14" i="7"/>
  <c r="P13" i="7"/>
  <c r="N13" i="7"/>
  <c r="L13" i="7"/>
  <c r="J13" i="7"/>
  <c r="H13" i="7"/>
  <c r="P12" i="7"/>
  <c r="N12" i="7"/>
  <c r="L12" i="7"/>
  <c r="J12" i="7"/>
  <c r="H12" i="7"/>
  <c r="O24" i="7"/>
  <c r="K24" i="7"/>
  <c r="F24" i="7"/>
  <c r="M23" i="7"/>
  <c r="I23" i="7"/>
  <c r="O22" i="7"/>
  <c r="K22" i="7"/>
  <c r="F22" i="7"/>
  <c r="M21" i="7"/>
  <c r="I21" i="7"/>
  <c r="O20" i="7"/>
  <c r="K20" i="7"/>
  <c r="F20" i="7"/>
  <c r="M19" i="7"/>
  <c r="I19" i="7"/>
  <c r="O18" i="7"/>
  <c r="K18" i="7"/>
  <c r="F18" i="7"/>
  <c r="M17" i="7"/>
  <c r="I17" i="7"/>
  <c r="O16" i="7"/>
  <c r="K16" i="7"/>
  <c r="F16" i="7"/>
  <c r="M15" i="7"/>
  <c r="I15" i="7"/>
  <c r="O14" i="7"/>
  <c r="K14" i="7"/>
  <c r="F14" i="7"/>
  <c r="M13" i="7"/>
  <c r="I13" i="7"/>
  <c r="O12" i="7"/>
  <c r="K12" i="7"/>
  <c r="F12" i="7"/>
  <c r="M24" i="7"/>
  <c r="I24" i="7"/>
  <c r="O23" i="7"/>
  <c r="K23" i="7"/>
  <c r="F23" i="7"/>
  <c r="M22" i="7"/>
  <c r="I22" i="7"/>
  <c r="O21" i="7"/>
  <c r="K21" i="7"/>
  <c r="F21" i="7"/>
  <c r="M20" i="7"/>
  <c r="I20" i="7"/>
  <c r="O19" i="7"/>
  <c r="K19" i="7"/>
  <c r="F19" i="7"/>
  <c r="M18" i="7"/>
  <c r="I18" i="7"/>
  <c r="O17" i="7"/>
  <c r="K17" i="7"/>
  <c r="F17" i="7"/>
  <c r="M16" i="7"/>
  <c r="I16" i="7"/>
  <c r="O15" i="7"/>
  <c r="K15" i="7"/>
  <c r="F15" i="7"/>
  <c r="M14" i="7"/>
  <c r="I14" i="7"/>
  <c r="O13" i="7"/>
  <c r="K13" i="7"/>
  <c r="F13" i="7"/>
  <c r="M12" i="7"/>
  <c r="I12" i="7"/>
  <c r="N11" i="7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<sst xmlns="http://schemas.openxmlformats.org/spreadsheetml/2006/main" count="1374" uniqueCount="679">
  <si>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</si>
  <si>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</si>
  <si>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</si>
  <si>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</si>
  <si>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</si>
  <si>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</si>
  <si>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</si>
  <si>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</si>
  <si>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</si>
  <si>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</si>
  <si>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</si>
  <si>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</si>
  <si>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</si>
  <si>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</si>
  <si>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</si>
  <si>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</si>
  <si>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</si>
  <si>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</si>
  <si>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</si>
  <si>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</si>
  <si>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</si>
  <si>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</si>
  <si>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</si>
  <si>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</si>
  <si>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</si>
  <si>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</si>
  <si>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</si>
  <si>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</si>
  <si>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</si>
  <si>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</si>
  <si>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</si>
  <si>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</si>
  <si>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</si>
  <si>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</si>
  <si>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</si>
  <si>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</si>
  <si>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</si>
  <si>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</si>
  <si>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</si>
  <si>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</si>
  <si>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</si>
  <si>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</si>
  <si>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</si>
  <si>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</si>
  <si>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</si>
  <si>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</si>
  <si>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</si>
  <si>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</si>
  <si>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</si>
  <si>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</si>
  <si>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</si>
  <si>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</si>
  <si>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</si>
  <si>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</si>
  <si>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</si>
  <si>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</si>
  <si>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</si>
  <si>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</si>
  <si>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</si>
  <si>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</si>
  <si>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</si>
  <si>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</si>
  <si>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</si>
  <si>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</si>
  <si>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</si>
  <si>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</si>
  <si>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</si>
  <si>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</si>
  <si>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</si>
  <si>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</si>
  <si>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</si>
  <si>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</si>
  <si>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</si>
  <si>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</si>
  <si>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</si>
  <si>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</si>
  <si>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</si>
  <si>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</si>
  <si>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</si>
  <si>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</si>
  <si>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</si>
  <si>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</si>
  <si>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</si>
  <si>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</si>
  <si>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</si>
  <si>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</si>
  <si>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</si>
  <si>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</si>
  <si>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</si>
  <si>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</si>
  <si>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</si>
  <si>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</si>
  <si>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</si>
  <si>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</si>
  <si>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</si>
  <si>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</si>
  <si>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</si>
  <si>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</si>
  <si>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</si>
  <si>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</si>
  <si>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</si>
  <si>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</si>
  <si>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</si>
  <si>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</si>
  <si>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</si>
  <si>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</si>
  <si>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</si>
  <si>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</si>
  <si>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</si>
  <si>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</si>
  <si>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</si>
  <si>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</si>
  <si>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</si>
  <si>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</si>
  <si>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</si>
  <si>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</si>
  <si>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</si>
  <si>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</si>
  <si>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</si>
  <si>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</si>
  <si>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</si>
  <si>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</si>
  <si>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</si>
  <si>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</si>
  <si>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</si>
  <si>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</si>
  <si>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</si>
  <si>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</si>
  <si>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</si>
  <si>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</si>
  <si>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</si>
  <si>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</si>
  <si>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</si>
  <si>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</si>
  <si>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</si>
  <si>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</si>
  <si>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</si>
  <si>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</si>
  <si>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</si>
  <si>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</si>
  <si>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</si>
  <si>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</si>
  <si>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</si>
  <si>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</si>
  <si>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</si>
  <si>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</si>
  <si>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</si>
  <si>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</si>
  <si>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</si>
  <si>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</si>
  <si>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</si>
  <si>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</si>
  <si>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</si>
  <si>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</si>
  <si>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</si>
  <si>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</si>
  <si>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</si>
  <si>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</si>
  <si>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</si>
  <si>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</si>
  <si>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</si>
  <si>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</si>
  <si>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</si>
  <si>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</si>
  <si>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</si>
  <si>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</si>
  <si>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</si>
  <si>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</si>
  <si>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</si>
  <si>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</si>
  <si>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</si>
  <si>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</si>
  <si>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</si>
  <si>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</si>
  <si>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</si>
  <si>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</si>
  <si>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</si>
  <si>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</si>
  <si>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</si>
  <si>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</si>
  <si>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</si>
  <si>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</si>
  <si>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</si>
  <si>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</si>
  <si>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</si>
  <si>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</si>
  <si>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</si>
  <si>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</si>
  <si>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</si>
  <si>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</si>
  <si>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</si>
  <si>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</si>
  <si>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</si>
  <si>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</si>
  <si>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</si>
  <si>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</si>
  <si>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</si>
  <si>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</si>
  <si>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</si>
  <si>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</si>
  <si>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</si>
  <si>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</si>
  <si>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</si>
  <si>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</si>
  <si>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</si>
  <si>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</si>
  <si>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</si>
  <si>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</si>
  <si>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</si>
  <si>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</si>
  <si>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</si>
  <si>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</si>
  <si>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</si>
  <si>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</si>
  <si>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</si>
  <si>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</si>
  <si>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</si>
  <si>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</si>
  <si>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</si>
  <si>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</si>
  <si>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</si>
  <si>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</si>
  <si>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</si>
  <si>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</si>
  <si>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</si>
  <si>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</si>
  <si>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</si>
  <si>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</si>
  <si>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</si>
  <si>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</si>
  <si>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</si>
  <si>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</si>
  <si>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</si>
  <si>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</si>
  <si>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</si>
  <si>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</si>
  <si>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</si>
  <si>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</si>
  <si>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</si>
  <si>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</si>
  <si>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</si>
  <si>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</si>
  <si>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</si>
  <si>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</si>
  <si>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</si>
  <si>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</si>
  <si>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</si>
  <si>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</si>
  <si>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</si>
  <si>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</si>
  <si>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</si>
  <si>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</si>
  <si>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</si>
  <si>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</si>
  <si>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</si>
  <si>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</si>
  <si>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</si>
  <si>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</si>
  <si>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</si>
  <si>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</si>
  <si>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</si>
  <si>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</si>
  <si>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</si>
  <si>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</si>
  <si>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</si>
  <si>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</si>
  <si>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</si>
  <si>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</si>
  <si>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</si>
  <si>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</si>
  <si>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</si>
  <si>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</si>
  <si>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</si>
  <si>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</si>
  <si>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</si>
  <si>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</si>
  <si>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</si>
  <si>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</si>
  <si>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</si>
  <si>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</si>
  <si>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</si>
  <si>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</si>
  <si>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</si>
  <si>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</si>
  <si>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</si>
  <si>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</si>
  <si>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</si>
  <si>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</si>
  <si>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</si>
  <si>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</si>
  <si>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</si>
  <si>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</si>
  <si>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</si>
  <si>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</si>
  <si>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</si>
  <si>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</si>
  <si>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</si>
  <si>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</si>
  <si>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</si>
  <si>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</si>
  <si>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</si>
  <si>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</si>
  <si>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</si>
  <si>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</si>
  <si>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</si>
  <si>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</si>
  <si>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</si>
  <si>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</si>
  <si>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</si>
  <si>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</si>
  <si>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</si>
  <si>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</si>
  <si>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</si>
  <si>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</si>
  <si>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</si>
  <si>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</si>
  <si>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</si>
  <si>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</si>
  <si>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</si>
  <si>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</si>
  <si>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</si>
  <si>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</si>
  <si>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</si>
  <si>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</si>
  <si>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</si>
  <si>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</si>
  <si>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</si>
  <si>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</si>
  <si>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</si>
  <si>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</si>
  <si>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</si>
  <si>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</si>
  <si>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</si>
  <si>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</si>
  <si>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</si>
  <si>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</si>
  <si>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</si>
  <si>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</si>
  <si>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</si>
  <si>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</si>
  <si>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</si>
  <si>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</si>
  <si>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</si>
  <si>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</si>
  <si>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</si>
  <si>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</si>
  <si>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</si>
  <si>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</si>
  <si>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</si>
  <si>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</si>
  <si>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</si>
  <si>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</si>
  <si>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</si>
  <si>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</si>
  <si>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</si>
  <si>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</si>
  <si>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</si>
  <si>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</si>
  <si>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</si>
  <si>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</si>
  <si>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</si>
  <si>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</si>
  <si>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</si>
  <si>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</si>
  <si>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</si>
  <si>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</si>
  <si>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</si>
  <si>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</si>
  <si>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</si>
  <si>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</si>
  <si>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</si>
  <si>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</si>
  <si>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</si>
  <si>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</si>
  <si>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</si>
  <si>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</si>
  <si>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</si>
  <si>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</si>
  <si>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</si>
  <si>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</si>
  <si>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</si>
  <si>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</si>
  <si>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</si>
  <si>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</si>
  <si>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</si>
  <si>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</si>
  <si>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</si>
  <si>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</si>
  <si>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</si>
  <si>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</si>
  <si>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</si>
  <si>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</si>
  <si>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</si>
  <si>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</si>
  <si>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</si>
  <si>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</si>
  <si>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</si>
  <si>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</si>
  <si>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</si>
  <si>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</si>
  <si>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</si>
  <si>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</si>
  <si>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</si>
  <si>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</si>
  <si>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</si>
  <si>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</si>
  <si>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</si>
  <si>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</si>
  <si>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</si>
  <si>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</si>
  <si>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</si>
  <si>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</si>
  <si>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</si>
  <si>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</si>
  <si>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</si>
  <si>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</si>
  <si>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</si>
  <si>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</si>
  <si>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</si>
  <si>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</si>
  <si>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</si>
  <si>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</si>
  <si>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</si>
  <si>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</si>
  <si>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</si>
  <si>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</si>
  <si>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</si>
  <si>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</si>
  <si>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</si>
  <si>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</si>
  <si>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</si>
  <si>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</si>
  <si>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</si>
  <si>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</si>
  <si>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</si>
  <si>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</si>
  <si>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</si>
  <si>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</si>
  <si>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</si>
  <si>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</si>
  <si>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</si>
  <si>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</si>
  <si>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</si>
  <si>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</si>
  <si>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</si>
  <si>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</si>
  <si>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</si>
  <si>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</si>
  <si>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</si>
  <si>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</si>
  <si>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</si>
  <si>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</si>
  <si>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</si>
  <si>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</si>
  <si>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</si>
  <si>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</si>
  <si>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</si>
  <si>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</si>
  <si>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</si>
  <si>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</si>
  <si>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</si>
  <si>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</si>
  <si>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</si>
  <si>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</si>
  <si>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</si>
  <si>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</si>
  <si>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</si>
  <si>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</si>
  <si>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</si>
  <si>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</si>
  <si>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</si>
  <si>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</si>
  <si>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</si>
  <si>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</si>
  <si>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</si>
  <si>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</si>
  <si>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</si>
  <si>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</si>
  <si>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</si>
  <si>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</si>
  <si>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</si>
  <si>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</si>
  <si>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</si>
  <si>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</si>
  <si>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</si>
  <si>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</si>
  <si>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</si>
  <si>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</si>
  <si>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</si>
  <si>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</si>
  <si>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</si>
  <si>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</si>
  <si>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</si>
  <si>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</si>
  <si>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</si>
  <si>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</si>
  <si>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</si>
  <si>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</si>
  <si>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</si>
  <si>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</si>
  <si>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</si>
  <si>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</si>
  <si>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</si>
  <si>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</si>
  <si>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</si>
  <si>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</si>
  <si>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</si>
  <si>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</si>
  <si>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</si>
  <si>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</si>
  <si>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</si>
  <si>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</si>
  <si>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</si>
  <si>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</si>
  <si>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</si>
  <si>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</si>
  <si>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</si>
  <si>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</si>
  <si>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</si>
  <si>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</si>
  <si>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</si>
  <si>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</si>
  <si>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</si>
  <si>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</si>
  <si>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</si>
  <si>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</si>
  <si>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</si>
  <si>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</si>
  <si>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</si>
  <si>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</si>
  <si>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</si>
  <si>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</si>
  <si>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</si>
  <si>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</si>
  <si>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</si>
  <si>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</si>
  <si>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</si>
  <si>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</si>
  <si>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</si>
  <si>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</si>
  <si>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</si>
  <si>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</si>
  <si>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</si>
  <si>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</si>
  <si>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</si>
  <si>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</si>
  <si>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</si>
  <si>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</si>
  <si>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</si>
  <si>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</si>
  <si>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</si>
  <si>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</si>
  <si>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</si>
  <si>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</si>
  <si>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</si>
  <si>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</si>
  <si>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</si>
  <si>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</si>
  <si>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</si>
  <si>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</si>
  <si>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</si>
  <si>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</si>
  <si>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</si>
  <si>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</si>
  <si>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</si>
  <si>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</si>
  <si>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</si>
  <si>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</si>
  <si>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</si>
  <si>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</si>
  <si>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</si>
  <si>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</si>
  <si>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</si>
  <si>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</si>
  <si>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</si>
  <si>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</si>
  <si>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</si>
  <si>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</si>
  <si>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</si>
  <si>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</si>
  <si>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</si>
  <si>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</si>
  <si>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</si>
  <si>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</si>
  <si>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</si>
  <si>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</si>
  <si>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</si>
  <si>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</si>
  <si>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</si>
  <si>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</si>
  <si>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</si>
  <si>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</si>
  <si>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</si>
  <si>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</si>
  <si>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</si>
  <si>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</si>
  <si>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</si>
  <si>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</si>
  <si>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</si>
  <si>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</si>
  <si>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</si>
  <si>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</si>
  <si>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</si>
  <si>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</si>
  <si>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</si>
  <si>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</si>
  <si>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</si>
  <si>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</si>
  <si>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</si>
  <si>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</si>
  <si>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</si>
  <si>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</si>
  <si>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</si>
  <si>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</si>
  <si>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</si>
  <si>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</si>
  <si>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</si>
  <si>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</si>
  <si>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</si>
  <si>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</si>
  <si>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</si>
  <si>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</si>
  <si>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</si>
  <si>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</si>
  <si>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</si>
  <si>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</si>
  <si>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</si>
  <si>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</si>
  <si>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</si>
  <si>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</si>
  <si>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</si>
  <si>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</si>
  <si>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</si>
  <si>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</si>
  <si>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</si>
  <si>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</si>
  <si>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</si>
  <si>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</si>
  <si>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</si>
  <si>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</si>
  <si>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</si>
  <si>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</si>
  <si>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</si>
  <si>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</si>
  <si>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</si>
  <si>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</si>
  <si>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</si>
  <si>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</si>
  <si>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</si>
  <si>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</si>
  <si>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</si>
  <si>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</si>
  <si>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</si>
  <si>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</si>
  <si>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</si>
  <si>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</si>
  <si>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</si>
  <si>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Dorfen GmbH</t>
  </si>
  <si>
    <t>9870085200003</t>
  </si>
  <si>
    <t>Dorfen</t>
  </si>
  <si>
    <t>Stadtwerke Dorfen</t>
  </si>
  <si>
    <t>NCHN007008520000</t>
  </si>
  <si>
    <t>Haager Straße 31</t>
  </si>
  <si>
    <t>DE_GMK04</t>
  </si>
  <si>
    <t>Paul Kronwinkler</t>
  </si>
  <si>
    <t>kronwinkler@kov-energie.de</t>
  </si>
  <si>
    <t>0871/20662772</t>
  </si>
  <si>
    <t>Fürstenzell</t>
  </si>
  <si>
    <t>Wetterdienstleister</t>
  </si>
  <si>
    <t>DE_GHA04</t>
  </si>
  <si>
    <t>DE_GPD04</t>
  </si>
  <si>
    <t>DE_GGB04</t>
  </si>
  <si>
    <t>DE_GWA04</t>
  </si>
  <si>
    <t>DE_GBA04</t>
  </si>
  <si>
    <t>DE_GKO04</t>
  </si>
  <si>
    <t>DE_GBD04</t>
  </si>
  <si>
    <t>DE_GGA04</t>
  </si>
  <si>
    <t>DE_GBH04</t>
  </si>
  <si>
    <t>DE_HMF04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</si>
</sst>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653</v>
      </c>
    </row>
    <row r="8" spans="2:7" s="8" customFormat="1">
      <c r="B8" s="8" t="s">
        <v>656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654</v>
      </c>
    </row>
    <row r="12" spans="2:7" s="8" customFormat="1">
      <c r="B12" s="8" t="s">
        <v>497</v>
      </c>
    </row>
    <row r="13" spans="2:7" s="8" customFormat="1">
      <c r="B13" s="8" t="s">
        <v>655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646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zoomScale="80" zoomScaleNormal="80" workbookViewId="0">
      <selection activeCell="D6" sqref="D6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650</v>
      </c>
      <c r="D4" s="27">
        <v>43101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649</v>
      </c>
      <c r="D6" s="27">
        <v>43101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662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84405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664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Stadtwerke Dorfen</v>
      </c>
      <c r="E28" s="38"/>
      <c r="F28" s="11"/>
      <c r="G28" s="2"/>
    </row>
    <row r="29" spans="1:15">
      <c r="B29" s="15"/>
      <c r="C29" s="22" t="s">
        <v>395</v>
      </c>
      <c r="D29" s="45" t="s">
        <v>660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7" zoomScale="80" zoomScaleNormal="80" workbookViewId="0">
      <selection activeCell="D51" sqref="D51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Dorfen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Stadtwerke Dorfen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9870085200003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43101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611</v>
      </c>
      <c r="D13" s="33" t="s">
        <v>612</v>
      </c>
      <c r="E13" s="15"/>
      <c r="H13" s="271" t="s">
        <v>612</v>
      </c>
      <c r="I13" s="271" t="s">
        <v>613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661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571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609</v>
      </c>
      <c r="D22" s="49" t="s">
        <v>605</v>
      </c>
      <c r="E22" s="15"/>
      <c r="H22" s="267" t="s">
        <v>605</v>
      </c>
      <c r="I22" s="267" t="s">
        <v>606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607</v>
      </c>
      <c r="E23" s="15"/>
      <c r="H23" s="267" t="s">
        <v>608</v>
      </c>
      <c r="I23" s="8" t="s">
        <v>604</v>
      </c>
      <c r="J23" s="8"/>
      <c r="K23" s="8"/>
      <c r="L23" s="268"/>
    </row>
    <row r="24" spans="2:16" ht="15" customHeight="1">
      <c r="B24" s="22"/>
      <c r="C24" s="24" t="s">
        <v>610</v>
      </c>
      <c r="D24" s="24" t="str">
        <f>IF(D22=$H$22,L24,IF(D23=$H$24,M24,N24))</f>
        <v>=&gt;  Q(D) = KW  x  h(T, SLP-Typ)  x  F(WT)</v>
      </c>
      <c r="E24" s="15"/>
      <c r="H24" s="267" t="s">
        <v>607</v>
      </c>
      <c r="I24" s="267" t="s">
        <v>614</v>
      </c>
      <c r="J24" s="8"/>
      <c r="K24" s="8"/>
      <c r="L24" s="270" t="s">
        <v>615</v>
      </c>
      <c r="M24" s="270" t="s">
        <v>617</v>
      </c>
      <c r="N24" s="270" t="s">
        <v>616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574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618</v>
      </c>
      <c r="D27" s="42" t="s">
        <v>619</v>
      </c>
      <c r="E27" s="15"/>
      <c r="H27" s="297" t="s">
        <v>619</v>
      </c>
      <c r="I27" s="269" t="s">
        <v>620</v>
      </c>
      <c r="J27" s="269" t="s">
        <v>621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622</v>
      </c>
      <c r="I28" s="270" t="s">
        <v>623</v>
      </c>
      <c r="J28" s="270" t="s">
        <v>624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625</v>
      </c>
      <c r="I29" s="270" t="s">
        <v>626</v>
      </c>
      <c r="J29" s="270" t="s">
        <v>627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573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628</v>
      </c>
      <c r="I32" s="270" t="s">
        <v>629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630</v>
      </c>
      <c r="I33" s="267" t="s">
        <v>625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545</v>
      </c>
      <c r="C35" s="24" t="s">
        <v>494</v>
      </c>
      <c r="D35" s="42">
        <v>14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546</v>
      </c>
      <c r="C37" s="5" t="s">
        <v>365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547</v>
      </c>
      <c r="C40" s="5" t="s">
        <v>366</v>
      </c>
      <c r="D40" s="36">
        <v>500</v>
      </c>
      <c r="E40" s="15" t="s">
        <v>537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536</v>
      </c>
    </row>
    <row r="44" spans="2:39" ht="18" customHeight="1">
      <c r="C44" s="3" t="s">
        <v>538</v>
      </c>
    </row>
    <row r="45" spans="2:39" ht="18" customHeight="1">
      <c r="C45" s="3"/>
    </row>
    <row r="46" spans="2:39" ht="15" customHeight="1">
      <c r="B46" s="22" t="s">
        <v>548</v>
      </c>
      <c r="C46" s="60" t="s">
        <v>572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582</v>
      </c>
      <c r="D48" s="45" t="s">
        <v>667</v>
      </c>
    </row>
    <row r="49" spans="3:4" ht="18" customHeight="1">
      <c r="C49" s="22" t="s">
        <v>583</v>
      </c>
      <c r="D49" s="45"/>
    </row>
    <row r="50" spans="3:4" ht="18" customHeight="1">
      <c r="C50" s="22" t="s">
        <v>584</v>
      </c>
      <c r="D50" s="45"/>
    </row>
    <row r="51" spans="3:4" ht="18" customHeight="1">
      <c r="C51" s="22" t="s">
        <v>585</v>
      </c>
      <c r="D51" s="45"/>
    </row>
    <row r="52" spans="3:4" ht="18" customHeight="1">
      <c r="C52" s="22" t="s">
        <v>586</v>
      </c>
      <c r="D52" s="45"/>
    </row>
    <row r="53" spans="3:4" ht="18" customHeight="1">
      <c r="C53" s="22" t="s">
        <v>587</v>
      </c>
      <c r="D53" s="45"/>
    </row>
    <row r="54" spans="3:4" ht="18" customHeight="1">
      <c r="C54" s="22" t="s">
        <v>588</v>
      </c>
      <c r="D54" s="45"/>
    </row>
    <row r="55" spans="3:4" ht="18" customHeight="1">
      <c r="C55" s="22" t="s">
        <v>589</v>
      </c>
      <c r="D55" s="45"/>
    </row>
    <row r="56" spans="3:4" ht="18" customHeight="1">
      <c r="C56" s="22" t="s">
        <v>590</v>
      </c>
      <c r="D56" s="45"/>
    </row>
    <row r="57" spans="3:4" ht="18" customHeight="1">
      <c r="C57" s="22" t="s">
        <v>591</v>
      </c>
      <c r="D57" s="45"/>
    </row>
    <row r="58" spans="3:4" ht="18" customHeight="1">
      <c r="C58" s="22" t="s">
        <v>592</v>
      </c>
      <c r="D58" s="45"/>
    </row>
    <row r="59" spans="3:4" ht="18" customHeight="1">
      <c r="C59" s="22" t="s">
        <v>593</v>
      </c>
      <c r="D59" s="45"/>
    </row>
    <row r="60" spans="3:4" ht="18" customHeight="1">
      <c r="C60" s="22" t="s">
        <v>594</v>
      </c>
      <c r="D60" s="45"/>
    </row>
    <row r="61" spans="3:4" ht="18" customHeight="1">
      <c r="C61" s="22" t="s">
        <v>595</v>
      </c>
      <c r="D61" s="45"/>
    </row>
    <row r="62" spans="3:4" ht="18" customHeight="1">
      <c r="C62" s="22" t="s">
        <v>596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Normal="100" workbookViewId="0">
      <selection activeCell="E26" sqref="E26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Dorfen GmbH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Stadtwerke Dorfen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9870085200003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43101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1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 t="str">
        <f>INDEX('SLP-Verfahren'!D48:D62,'SLP-Temp-Gebiet '!F10)</f>
        <v>Fürstenzell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668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667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10895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509</v>
      </c>
      <c r="F34" s="155" t="s">
        <v>509</v>
      </c>
      <c r="G34" s="155" t="s">
        <v>509</v>
      </c>
      <c r="H34" s="155" t="s">
        <v>509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Fürstenzell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10895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Kalendertag</v>
      </c>
      <c r="F68" s="158" t="str">
        <f t="shared" ref="F68:N68" si="15">F34</f>
        <v>Kalendertag</v>
      </c>
      <c r="G68" s="158" t="str">
        <f t="shared" si="15"/>
        <v>Kalendertag</v>
      </c>
      <c r="H68" s="158" t="str">
        <f t="shared" si="15"/>
        <v>Kalendertag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3 E69:N69 F25:N25 I34:N34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540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Dorfen GmbH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Stadtwerke Dorfen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9870085200003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43101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519</v>
      </c>
      <c r="D9" s="129"/>
      <c r="E9" s="129"/>
      <c r="F9" s="153">
        <f>'SLP-Verfahren'!D46</f>
        <v>1</v>
      </c>
      <c r="H9" s="171" t="s">
        <v>597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581</v>
      </c>
      <c r="D10" s="129"/>
      <c r="E10" s="129"/>
      <c r="F10" s="49">
        <v>2</v>
      </c>
      <c r="G10" s="57"/>
      <c r="H10" s="171" t="s">
        <v>598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599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580</v>
      </c>
      <c r="D13" s="342"/>
      <c r="E13" s="342"/>
      <c r="F13" s="181" t="s">
        <v>544</v>
      </c>
      <c r="G13" s="129" t="s">
        <v>542</v>
      </c>
      <c r="H13" s="261" t="s">
        <v>559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568</v>
      </c>
      <c r="H14" s="51">
        <v>0</v>
      </c>
      <c r="I14" s="57"/>
      <c r="J14" s="129"/>
      <c r="K14" s="129"/>
      <c r="L14" s="129"/>
      <c r="M14" s="129"/>
      <c r="N14" s="129"/>
      <c r="O14" s="332" t="s">
        <v>647</v>
      </c>
      <c r="R14" s="207" t="s">
        <v>560</v>
      </c>
      <c r="S14" s="207" t="s">
        <v>561</v>
      </c>
      <c r="T14" s="207" t="s">
        <v>562</v>
      </c>
      <c r="U14" s="207" t="s">
        <v>563</v>
      </c>
      <c r="V14" s="207" t="s">
        <v>543</v>
      </c>
      <c r="W14" s="207" t="s">
        <v>564</v>
      </c>
      <c r="X14" s="207" t="s">
        <v>565</v>
      </c>
      <c r="Y14" s="207" t="s">
        <v>566</v>
      </c>
      <c r="Z14" s="207" t="s">
        <v>567</v>
      </c>
      <c r="AA14" s="207" t="s">
        <v>568</v>
      </c>
      <c r="AB14" s="207" t="s">
        <v>569</v>
      </c>
      <c r="AC14" s="207" t="s">
        <v>570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562</v>
      </c>
      <c r="H15" s="51">
        <v>0</v>
      </c>
      <c r="I15" s="57"/>
      <c r="J15" s="129"/>
      <c r="K15" s="129"/>
      <c r="L15" s="129"/>
      <c r="M15" s="129"/>
      <c r="N15" s="129"/>
      <c r="O15" s="160" t="s">
        <v>524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545</v>
      </c>
      <c r="AJ15" s="260" t="s">
        <v>546</v>
      </c>
      <c r="AK15" s="260" t="s">
        <v>547</v>
      </c>
      <c r="AL15" s="260" t="s">
        <v>548</v>
      </c>
      <c r="AM15" s="260" t="s">
        <v>549</v>
      </c>
      <c r="AN15" s="260" t="s">
        <v>550</v>
      </c>
      <c r="AO15" s="260" t="s">
        <v>551</v>
      </c>
      <c r="AP15" s="260" t="s">
        <v>552</v>
      </c>
      <c r="AQ15" s="260" t="s">
        <v>553</v>
      </c>
      <c r="AR15" s="260" t="s">
        <v>554</v>
      </c>
      <c r="AS15" s="260" t="s">
        <v>555</v>
      </c>
      <c r="AT15" s="260" t="s">
        <v>556</v>
      </c>
      <c r="AU15" s="260" t="s">
        <v>557</v>
      </c>
      <c r="AV15" s="260" t="s">
        <v>558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514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520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515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522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533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517</v>
      </c>
      <c r="D24" s="186"/>
      <c r="E24" s="155" t="s">
        <v>577</v>
      </c>
      <c r="F24" s="155" t="s">
        <v>578</v>
      </c>
      <c r="G24" s="155"/>
      <c r="H24" s="155"/>
      <c r="I24" s="155"/>
      <c r="J24" s="155"/>
      <c r="K24" s="155"/>
      <c r="L24" s="155"/>
      <c r="M24" s="155"/>
      <c r="N24" s="155"/>
      <c r="O24" s="183" t="s">
        <v>518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516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523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529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601</v>
      </c>
      <c r="D35" s="152" t="s">
        <v>602</v>
      </c>
      <c r="E35" s="155" t="s">
        <v>600</v>
      </c>
      <c r="F35" s="155" t="s">
        <v>600</v>
      </c>
      <c r="G35" s="155" t="s">
        <v>600</v>
      </c>
      <c r="H35" s="155" t="s">
        <v>600</v>
      </c>
      <c r="I35" s="155" t="s">
        <v>600</v>
      </c>
      <c r="J35" s="155" t="s">
        <v>600</v>
      </c>
      <c r="K35" s="155" t="s">
        <v>600</v>
      </c>
      <c r="L35" s="155" t="s">
        <v>600</v>
      </c>
      <c r="M35" s="155" t="s">
        <v>600</v>
      </c>
      <c r="N35" s="155" t="s">
        <v>600</v>
      </c>
      <c r="O35" s="183" t="s">
        <v>142</v>
      </c>
      <c r="Q35" s="209"/>
      <c r="R35" s="67" t="s">
        <v>600</v>
      </c>
      <c r="S35" s="67" t="s">
        <v>603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534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527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528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525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526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531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532</v>
      </c>
      <c r="D46" s="199" t="s">
        <v>530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530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575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539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515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522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533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517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518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516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523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529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601</v>
      </c>
      <c r="D69" s="152" t="s">
        <v>602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534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576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E25" sqref="E25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Dorfen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Stadtwerke Dorfen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9870085200003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43101</v>
      </c>
      <c r="E8" s="129"/>
      <c r="F8" s="129"/>
      <c r="H8" s="127" t="s">
        <v>494</v>
      </c>
      <c r="J8" s="131">
        <f>COUNTA(D12:D100)</f>
        <v>14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631</v>
      </c>
      <c r="M10" s="149" t="s">
        <v>640</v>
      </c>
      <c r="N10" s="150" t="s">
        <v>641</v>
      </c>
      <c r="O10" s="150" t="s">
        <v>642</v>
      </c>
      <c r="P10" s="151" t="s">
        <v>643</v>
      </c>
      <c r="Q10" s="145" t="s">
        <v>632</v>
      </c>
      <c r="R10" s="135" t="s">
        <v>633</v>
      </c>
      <c r="S10" s="136" t="s">
        <v>634</v>
      </c>
      <c r="T10" s="136" t="s">
        <v>635</v>
      </c>
      <c r="U10" s="136" t="s">
        <v>636</v>
      </c>
      <c r="V10" s="136" t="s">
        <v>637</v>
      </c>
      <c r="W10" s="136" t="s">
        <v>638</v>
      </c>
      <c r="X10" s="137" t="s">
        <v>639</v>
      </c>
      <c r="Y10" s="294" t="s">
        <v>644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 t="s">
        <v>513</v>
      </c>
      <c r="F11" s="29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335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336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Stadtwerke Dorfen</v>
      </c>
      <c r="D12" s="62" t="s">
        <v>247</v>
      </c>
      <c r="E12" s="164" t="s">
        <v>56</v>
      </c>
      <c r="F12" s="296" t="str">
        <f>VLOOKUP($E12,'BDEW-Standard'!$B$3:$M$158,F$9,0)</f>
        <v>G14</v>
      </c>
      <c r="H12" s="273">
        <f>ROUND(VLOOKUP($E12,'BDEW-Standard'!$B$3:$M$158,H$9,0),7)</f>
        <v>3.159294</v>
      </c>
      <c r="I12" s="273">
        <f>ROUND(VLOOKUP($E12,'BDEW-Standard'!$B$3:$M$158,I$9,0),7)</f>
        <v>-37.406886</v>
      </c>
      <c r="J12" s="273">
        <f>ROUND(VLOOKUP($E12,'BDEW-Standard'!$B$3:$M$158,J$9,0),7)</f>
        <v>6.1418926000000003</v>
      </c>
      <c r="K12" s="273">
        <f>ROUND(VLOOKUP($E12,'BDEW-Standard'!$B$3:$M$158,K$9,0),7)</f>
        <v>7.6563300000000001E-2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5" si="1">($H12/(1+($I12/($Q$9-$L12))^$J12)+$K12)+MAX($M12*$Q$9+$N12,$O12*$Q$9+$P12)</f>
        <v>0.95202070224521151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Stadtwerke Dorfen</v>
      </c>
      <c r="D13" s="62" t="s">
        <v>247</v>
      </c>
      <c r="E13" s="164" t="s">
        <v>66</v>
      </c>
      <c r="F13" s="296" t="str">
        <f>VLOOKUP($E13,'BDEW-Standard'!$B$3:$M$158,F$9,0)</f>
        <v>G24</v>
      </c>
      <c r="H13" s="273">
        <f>ROUND(VLOOKUP($E13,'BDEW-Standard'!$B$3:$M$158,H$9,0),7)</f>
        <v>2.4859160999999999</v>
      </c>
      <c r="I13" s="273">
        <f>ROUND(VLOOKUP($E13,'BDEW-Standard'!$B$3:$M$158,I$9,0),7)</f>
        <v>-35.043597800000001</v>
      </c>
      <c r="J13" s="273">
        <f>ROUND(VLOOKUP($E13,'BDEW-Standard'!$B$3:$M$158,J$9,0),7)</f>
        <v>6.2818214000000001</v>
      </c>
      <c r="K13" s="273">
        <f>ROUND(VLOOKUP($E13,'BDEW-Standard'!$B$3:$M$158,K$9,0),7)</f>
        <v>0.1065396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1.0041152127680664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4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Stadtwerke Dorfen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Stadtwerke Dorfen</v>
      </c>
      <c r="D15" s="62" t="s">
        <v>247</v>
      </c>
      <c r="E15" s="164" t="s">
        <v>669</v>
      </c>
      <c r="F15" s="296" t="str">
        <f>VLOOKUP($E15,'BDEW-Standard'!$B$3:$M$158,F$9,0)</f>
        <v>HA4</v>
      </c>
      <c r="H15" s="273">
        <f>ROUND(VLOOKUP($E15,'BDEW-Standard'!$B$3:$M$158,H$9,0),7)</f>
        <v>4.0196902000000003</v>
      </c>
      <c r="I15" s="273">
        <f>ROUND(VLOOKUP($E15,'BDEW-Standard'!$B$3:$M$158,I$9,0),7)</f>
        <v>-37.828203700000003</v>
      </c>
      <c r="J15" s="273">
        <f>ROUND(VLOOKUP($E15,'BDEW-Standard'!$B$3:$M$158,J$9,0),7)</f>
        <v>8.1593368999999996</v>
      </c>
      <c r="K15" s="273">
        <f>ROUND(VLOOKUP($E15,'BDEW-Standard'!$B$3:$M$158,K$9,0),7)</f>
        <v>4.72845E-2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0.86486713303260787</v>
      </c>
      <c r="R15" s="274">
        <f>ROUND(VLOOKUP(MID($E15,4,3),'Wochentag F(WT)'!$B$7:$J$22,R$9,0),4)</f>
        <v>1.0358000000000001</v>
      </c>
      <c r="S15" s="274">
        <f>ROUND(VLOOKUP(MID($E15,4,3),'Wochentag F(WT)'!$B$7:$J$22,S$9,0),4)</f>
        <v>1.0232000000000001</v>
      </c>
      <c r="T15" s="274">
        <f>ROUND(VLOOKUP(MID($E15,4,3),'Wochentag F(WT)'!$B$7:$J$22,T$9,0),4)</f>
        <v>1.0251999999999999</v>
      </c>
      <c r="U15" s="274">
        <f>ROUND(VLOOKUP(MID($E15,4,3),'Wochentag F(WT)'!$B$7:$J$22,U$9,0),4)</f>
        <v>1.0295000000000001</v>
      </c>
      <c r="V15" s="274">
        <f>ROUND(VLOOKUP(MID($E15,4,3),'Wochentag F(WT)'!$B$7:$J$22,V$9,0),4)</f>
        <v>1.0253000000000001</v>
      </c>
      <c r="W15" s="274">
        <f>ROUND(VLOOKUP(MID($E15,4,3),'Wochentag F(WT)'!$B$7:$J$22,W$9,0),4)</f>
        <v>0.96750000000000003</v>
      </c>
      <c r="X15" s="275">
        <f t="shared" si="2"/>
        <v>0.89350000000000041</v>
      </c>
      <c r="Y15" s="292"/>
      <c r="Z15" s="210"/>
    </row>
    <row r="16" spans="2:26" s="142" customFormat="1">
      <c r="B16" s="143">
        <v>5</v>
      </c>
      <c r="C16" s="144" t="str">
        <f t="shared" si="0"/>
        <v>Stadtwerke Dorfen</v>
      </c>
      <c r="D16" s="62" t="s">
        <v>247</v>
      </c>
      <c r="E16" s="164" t="s">
        <v>670</v>
      </c>
      <c r="F16" s="296" t="str">
        <f>VLOOKUP($E16,'BDEW-Standard'!$B$3:$M$158,F$9,0)</f>
        <v>PD4</v>
      </c>
      <c r="H16" s="273">
        <f>ROUND(VLOOKUP($E16,'BDEW-Standard'!$B$3:$M$158,H$9,0),7)</f>
        <v>3.85</v>
      </c>
      <c r="I16" s="273">
        <f>ROUND(VLOOKUP($E16,'BDEW-Standard'!$B$3:$M$158,I$9,0),7)</f>
        <v>-37</v>
      </c>
      <c r="J16" s="273">
        <f>ROUND(VLOOKUP($E16,'BDEW-Standard'!$B$3:$M$158,J$9,0),7)</f>
        <v>10.2405021</v>
      </c>
      <c r="K16" s="273">
        <f>ROUND(VLOOKUP($E16,'BDEW-Standard'!$B$3:$M$158,K$9,0),7)</f>
        <v>4.6924300000000002E-2</v>
      </c>
      <c r="L16" s="337">
        <f>ROUND(VLOOKUP($E16,'BDEW-Standard'!$B$3:$M$158,L$9,0),1)</f>
        <v>40</v>
      </c>
      <c r="M16" s="273">
        <f>ROUND(VLOOKUP($E16,'BDEW-Standard'!$B$3:$M$158,M$9,0),7)</f>
        <v>0</v>
      </c>
      <c r="N16" s="273">
        <f>ROUND(VLOOKUP($E16,'BDEW-Standard'!$B$3:$M$158,N$9,0),7)</f>
        <v>0</v>
      </c>
      <c r="O16" s="273">
        <f>ROUND(VLOOKUP($E16,'BDEW-Standard'!$B$3:$M$158,O$9,0),7)</f>
        <v>0</v>
      </c>
      <c r="P16" s="273">
        <f>ROUND(VLOOKUP($E16,'BDEW-Standard'!$B$3:$M$158,P$9,0),7)</f>
        <v>0</v>
      </c>
      <c r="Q16" s="338">
        <f t="shared" si="1"/>
        <v>0.75691065279879233</v>
      </c>
      <c r="R16" s="274">
        <f>ROUND(VLOOKUP(MID($E16,4,3),'Wochentag F(WT)'!$B$7:$J$22,R$9,0),4)</f>
        <v>1.0214000000000001</v>
      </c>
      <c r="S16" s="274">
        <f>ROUND(VLOOKUP(MID($E16,4,3),'Wochentag F(WT)'!$B$7:$J$22,S$9,0),4)</f>
        <v>1.0866</v>
      </c>
      <c r="T16" s="274">
        <f>ROUND(VLOOKUP(MID($E16,4,3),'Wochentag F(WT)'!$B$7:$J$22,T$9,0),4)</f>
        <v>1.0720000000000001</v>
      </c>
      <c r="U16" s="274">
        <f>ROUND(VLOOKUP(MID($E16,4,3),'Wochentag F(WT)'!$B$7:$J$22,U$9,0),4)</f>
        <v>1.0557000000000001</v>
      </c>
      <c r="V16" s="274">
        <f>ROUND(VLOOKUP(MID($E16,4,3),'Wochentag F(WT)'!$B$7:$J$22,V$9,0),4)</f>
        <v>1.0117</v>
      </c>
      <c r="W16" s="274">
        <f>ROUND(VLOOKUP(MID($E16,4,3),'Wochentag F(WT)'!$B$7:$J$22,W$9,0),4)</f>
        <v>0.90010000000000001</v>
      </c>
      <c r="X16" s="275">
        <f t="shared" si="2"/>
        <v>0.85249999999999915</v>
      </c>
      <c r="Y16" s="292"/>
      <c r="Z16" s="210"/>
    </row>
    <row r="17" spans="2:26" s="142" customFormat="1">
      <c r="B17" s="143">
        <v>6</v>
      </c>
      <c r="C17" s="144" t="str">
        <f t="shared" si="0"/>
        <v>Stadtwerke Dorfen</v>
      </c>
      <c r="D17" s="62" t="s">
        <v>247</v>
      </c>
      <c r="E17" s="164" t="s">
        <v>663</v>
      </c>
      <c r="F17" s="296" t="str">
        <f>VLOOKUP($E17,'BDEW-Standard'!$B$3:$M$158,F$9,0)</f>
        <v>MK4</v>
      </c>
      <c r="H17" s="273">
        <f>ROUND(VLOOKUP($E17,'BDEW-Standard'!$B$3:$M$158,H$9,0),7)</f>
        <v>3.1177248</v>
      </c>
      <c r="I17" s="273">
        <f>ROUND(VLOOKUP($E17,'BDEW-Standard'!$B$3:$M$158,I$9,0),7)</f>
        <v>-35.871506199999999</v>
      </c>
      <c r="J17" s="273">
        <f>ROUND(VLOOKUP($E17,'BDEW-Standard'!$B$3:$M$158,J$9,0),7)</f>
        <v>7.5186828999999999</v>
      </c>
      <c r="K17" s="273">
        <f>ROUND(VLOOKUP($E17,'BDEW-Standard'!$B$3:$M$158,K$9,0),7)</f>
        <v>3.4330100000000002E-2</v>
      </c>
      <c r="L17" s="337">
        <f>ROUND(VLOOKUP($E17,'BDEW-Standard'!$B$3:$M$158,L$9,0),1)</f>
        <v>40</v>
      </c>
      <c r="M17" s="273">
        <f>ROUND(VLOOKUP($E17,'BDEW-Standard'!$B$3:$M$158,M$9,0),7)</f>
        <v>0</v>
      </c>
      <c r="N17" s="273">
        <f>ROUND(VLOOKUP($E17,'BDEW-Standard'!$B$3:$M$158,N$9,0),7)</f>
        <v>0</v>
      </c>
      <c r="O17" s="273">
        <f>ROUND(VLOOKUP($E17,'BDEW-Standard'!$B$3:$M$158,O$9,0),7)</f>
        <v>0</v>
      </c>
      <c r="P17" s="273">
        <f>ROUND(VLOOKUP($E17,'BDEW-Standard'!$B$3:$M$158,P$9,0),7)</f>
        <v>0</v>
      </c>
      <c r="Q17" s="338">
        <f t="shared" si="1"/>
        <v>0.9622064996731321</v>
      </c>
      <c r="R17" s="274">
        <f>ROUND(VLOOKUP(MID($E17,4,3),'Wochentag F(WT)'!$B$7:$J$22,R$9,0),4)</f>
        <v>1.0699000000000001</v>
      </c>
      <c r="S17" s="274">
        <f>ROUND(VLOOKUP(MID($E17,4,3),'Wochentag F(WT)'!$B$7:$J$22,S$9,0),4)</f>
        <v>1.0365</v>
      </c>
      <c r="T17" s="274">
        <f>ROUND(VLOOKUP(MID($E17,4,3),'Wochentag F(WT)'!$B$7:$J$22,T$9,0),4)</f>
        <v>0.99329999999999996</v>
      </c>
      <c r="U17" s="274">
        <f>ROUND(VLOOKUP(MID($E17,4,3),'Wochentag F(WT)'!$B$7:$J$22,U$9,0),4)</f>
        <v>0.99480000000000002</v>
      </c>
      <c r="V17" s="274">
        <f>ROUND(VLOOKUP(MID($E17,4,3),'Wochentag F(WT)'!$B$7:$J$22,V$9,0),4)</f>
        <v>1.0659000000000001</v>
      </c>
      <c r="W17" s="274">
        <f>ROUND(VLOOKUP(MID($E17,4,3),'Wochentag F(WT)'!$B$7:$J$22,W$9,0),4)</f>
        <v>0.93620000000000003</v>
      </c>
      <c r="X17" s="275">
        <f t="shared" si="2"/>
        <v>0.90339999999999954</v>
      </c>
      <c r="Y17" s="292"/>
      <c r="Z17" s="210"/>
    </row>
    <row r="18" spans="2:26" s="142" customFormat="1">
      <c r="B18" s="143">
        <v>7</v>
      </c>
      <c r="C18" s="144" t="str">
        <f t="shared" si="0"/>
        <v>Stadtwerke Dorfen</v>
      </c>
      <c r="D18" s="62" t="s">
        <v>247</v>
      </c>
      <c r="E18" s="164" t="s">
        <v>671</v>
      </c>
      <c r="F18" s="296" t="str">
        <f>VLOOKUP($E18,'BDEW-Standard'!$B$3:$M$158,F$9,0)</f>
        <v>GB4</v>
      </c>
      <c r="H18" s="273">
        <f>ROUND(VLOOKUP($E18,'BDEW-Standard'!$B$3:$M$158,H$9,0),7)</f>
        <v>3.6017736</v>
      </c>
      <c r="I18" s="273">
        <f>ROUND(VLOOKUP($E18,'BDEW-Standard'!$B$3:$M$158,I$9,0),7)</f>
        <v>-37.882536799999997</v>
      </c>
      <c r="J18" s="273">
        <f>ROUND(VLOOKUP($E18,'BDEW-Standard'!$B$3:$M$158,J$9,0),7)</f>
        <v>6.9836070000000001</v>
      </c>
      <c r="K18" s="273">
        <f>ROUND(VLOOKUP($E18,'BDEW-Standard'!$B$3:$M$158,K$9,0),7)</f>
        <v>5.4826199999999999E-2</v>
      </c>
      <c r="L18" s="337">
        <f>ROUND(VLOOKUP($E18,'BDEW-Standard'!$B$3:$M$158,L$9,0),1)</f>
        <v>40</v>
      </c>
      <c r="M18" s="273">
        <f>ROUND(VLOOKUP($E18,'BDEW-Standard'!$B$3:$M$158,M$9,0),7)</f>
        <v>0</v>
      </c>
      <c r="N18" s="273">
        <f>ROUND(VLOOKUP($E18,'BDEW-Standard'!$B$3:$M$158,N$9,0),7)</f>
        <v>0</v>
      </c>
      <c r="O18" s="273">
        <f>ROUND(VLOOKUP($E18,'BDEW-Standard'!$B$3:$M$158,O$9,0),7)</f>
        <v>0</v>
      </c>
      <c r="P18" s="273">
        <f>ROUND(VLOOKUP($E18,'BDEW-Standard'!$B$3:$M$158,P$9,0),7)</f>
        <v>0</v>
      </c>
      <c r="Q18" s="338">
        <f t="shared" si="1"/>
        <v>0.90239375975311864</v>
      </c>
      <c r="R18" s="274">
        <f>ROUND(VLOOKUP(MID($E18,4,3),'Wochentag F(WT)'!$B$7:$J$22,R$9,0),4)</f>
        <v>0.98970000000000002</v>
      </c>
      <c r="S18" s="274">
        <f>ROUND(VLOOKUP(MID($E18,4,3),'Wochentag F(WT)'!$B$7:$J$22,S$9,0),4)</f>
        <v>0.9627</v>
      </c>
      <c r="T18" s="274">
        <f>ROUND(VLOOKUP(MID($E18,4,3),'Wochentag F(WT)'!$B$7:$J$22,T$9,0),4)</f>
        <v>1.0507</v>
      </c>
      <c r="U18" s="274">
        <f>ROUND(VLOOKUP(MID($E18,4,3),'Wochentag F(WT)'!$B$7:$J$22,U$9,0),4)</f>
        <v>1.0551999999999999</v>
      </c>
      <c r="V18" s="274">
        <f>ROUND(VLOOKUP(MID($E18,4,3),'Wochentag F(WT)'!$B$7:$J$22,V$9,0),4)</f>
        <v>1.0297000000000001</v>
      </c>
      <c r="W18" s="274">
        <f>ROUND(VLOOKUP(MID($E18,4,3),'Wochentag F(WT)'!$B$7:$J$22,W$9,0),4)</f>
        <v>0.97670000000000001</v>
      </c>
      <c r="X18" s="275">
        <f t="shared" si="2"/>
        <v>0.9352999999999998</v>
      </c>
      <c r="Y18" s="292"/>
      <c r="Z18" s="210"/>
    </row>
    <row r="19" spans="2:26" s="142" customFormat="1">
      <c r="B19" s="143">
        <v>8</v>
      </c>
      <c r="C19" s="144" t="str">
        <f t="shared" si="0"/>
        <v>Stadtwerke Dorfen</v>
      </c>
      <c r="D19" s="62" t="s">
        <v>247</v>
      </c>
      <c r="E19" s="164" t="s">
        <v>672</v>
      </c>
      <c r="F19" s="296" t="str">
        <f>VLOOKUP($E19,'BDEW-Standard'!$B$3:$M$158,F$9,0)</f>
        <v>WA4</v>
      </c>
      <c r="H19" s="273">
        <f>ROUND(VLOOKUP($E19,'BDEW-Standard'!$B$3:$M$158,H$9,0),7)</f>
        <v>1.0535874999999999</v>
      </c>
      <c r="I19" s="273">
        <f>ROUND(VLOOKUP($E19,'BDEW-Standard'!$B$3:$M$158,I$9,0),7)</f>
        <v>-35.299999999999997</v>
      </c>
      <c r="J19" s="273">
        <f>ROUND(VLOOKUP($E19,'BDEW-Standard'!$B$3:$M$158,J$9,0),7)</f>
        <v>4.8662747</v>
      </c>
      <c r="K19" s="273">
        <f>ROUND(VLOOKUP($E19,'BDEW-Standard'!$B$3:$M$158,K$9,0),7)</f>
        <v>0.68110420000000005</v>
      </c>
      <c r="L19" s="337">
        <f>ROUND(VLOOKUP($E19,'BDEW-Standard'!$B$3:$M$158,L$9,0),1)</f>
        <v>40</v>
      </c>
      <c r="M19" s="273">
        <f>ROUND(VLOOKUP($E19,'BDEW-Standard'!$B$3:$M$158,M$9,0),7)</f>
        <v>0</v>
      </c>
      <c r="N19" s="273">
        <f>ROUND(VLOOKUP($E19,'BDEW-Standard'!$B$3:$M$158,N$9,0),7)</f>
        <v>0</v>
      </c>
      <c r="O19" s="273">
        <f>ROUND(VLOOKUP($E19,'BDEW-Standard'!$B$3:$M$158,O$9,0),7)</f>
        <v>0</v>
      </c>
      <c r="P19" s="273">
        <f>ROUND(VLOOKUP($E19,'BDEW-Standard'!$B$3:$M$158,P$9,0),7)</f>
        <v>0</v>
      </c>
      <c r="Q19" s="338">
        <f t="shared" si="1"/>
        <v>1.0844348950990992</v>
      </c>
      <c r="R19" s="274">
        <f>ROUND(VLOOKUP(MID($E19,4,3),'Wochentag F(WT)'!$B$7:$J$22,R$9,0),4)</f>
        <v>1.2457</v>
      </c>
      <c r="S19" s="274">
        <f>ROUND(VLOOKUP(MID($E19,4,3),'Wochentag F(WT)'!$B$7:$J$22,S$9,0),4)</f>
        <v>1.2615000000000001</v>
      </c>
      <c r="T19" s="274">
        <f>ROUND(VLOOKUP(MID($E19,4,3),'Wochentag F(WT)'!$B$7:$J$22,T$9,0),4)</f>
        <v>1.2706999999999999</v>
      </c>
      <c r="U19" s="274">
        <f>ROUND(VLOOKUP(MID($E19,4,3),'Wochentag F(WT)'!$B$7:$J$22,U$9,0),4)</f>
        <v>1.2430000000000001</v>
      </c>
      <c r="V19" s="274">
        <f>ROUND(VLOOKUP(MID($E19,4,3),'Wochentag F(WT)'!$B$7:$J$22,V$9,0),4)</f>
        <v>1.1275999999999999</v>
      </c>
      <c r="W19" s="274">
        <f>ROUND(VLOOKUP(MID($E19,4,3),'Wochentag F(WT)'!$B$7:$J$22,W$9,0),4)</f>
        <v>0.38769999999999999</v>
      </c>
      <c r="X19" s="275">
        <f t="shared" si="2"/>
        <v>0.46379999999999999</v>
      </c>
      <c r="Y19" s="292"/>
      <c r="Z19" s="210"/>
    </row>
    <row r="20" spans="2:26" s="142" customFormat="1">
      <c r="B20" s="143">
        <v>9</v>
      </c>
      <c r="C20" s="144" t="str">
        <f t="shared" si="0"/>
        <v>Stadtwerke Dorfen</v>
      </c>
      <c r="D20" s="62" t="s">
        <v>247</v>
      </c>
      <c r="E20" s="164" t="s">
        <v>673</v>
      </c>
      <c r="F20" s="296" t="str">
        <f>VLOOKUP($E20,'BDEW-Standard'!$B$3:$M$158,F$9,0)</f>
        <v>BA4</v>
      </c>
      <c r="H20" s="273">
        <f>ROUND(VLOOKUP($E20,'BDEW-Standard'!$B$3:$M$158,H$9,0),7)</f>
        <v>0.93158890000000005</v>
      </c>
      <c r="I20" s="273">
        <f>ROUND(VLOOKUP($E20,'BDEW-Standard'!$B$3:$M$158,I$9,0),7)</f>
        <v>-33.35</v>
      </c>
      <c r="J20" s="273">
        <f>ROUND(VLOOKUP($E20,'BDEW-Standard'!$B$3:$M$158,J$9,0),7)</f>
        <v>5.7212303000000002</v>
      </c>
      <c r="K20" s="273">
        <f>ROUND(VLOOKUP($E20,'BDEW-Standard'!$B$3:$M$158,K$9,0),7)</f>
        <v>0.66564939999999995</v>
      </c>
      <c r="L20" s="337">
        <f>ROUND(VLOOKUP($E20,'BDEW-Standard'!$B$3:$M$158,L$9,0),1)</f>
        <v>40</v>
      </c>
      <c r="M20" s="273">
        <f>ROUND(VLOOKUP($E20,'BDEW-Standard'!$B$3:$M$158,M$9,0),7)</f>
        <v>0</v>
      </c>
      <c r="N20" s="273">
        <f>ROUND(VLOOKUP($E20,'BDEW-Standard'!$B$3:$M$158,N$9,0),7)</f>
        <v>0</v>
      </c>
      <c r="O20" s="273">
        <f>ROUND(VLOOKUP($E20,'BDEW-Standard'!$B$3:$M$158,O$9,0),7)</f>
        <v>0</v>
      </c>
      <c r="P20" s="273">
        <f>ROUND(VLOOKUP($E20,'BDEW-Standard'!$B$3:$M$158,P$9,0),7)</f>
        <v>0</v>
      </c>
      <c r="Q20" s="338">
        <f t="shared" si="1"/>
        <v>1.0766391850538448</v>
      </c>
      <c r="R20" s="274">
        <f>ROUND(VLOOKUP(MID($E20,4,3),'Wochentag F(WT)'!$B$7:$J$22,R$9,0),4)</f>
        <v>1.0848</v>
      </c>
      <c r="S20" s="274">
        <f>ROUND(VLOOKUP(MID($E20,4,3),'Wochentag F(WT)'!$B$7:$J$22,S$9,0),4)</f>
        <v>1.1211</v>
      </c>
      <c r="T20" s="274">
        <f>ROUND(VLOOKUP(MID($E20,4,3),'Wochentag F(WT)'!$B$7:$J$22,T$9,0),4)</f>
        <v>1.0769</v>
      </c>
      <c r="U20" s="274">
        <f>ROUND(VLOOKUP(MID($E20,4,3),'Wochentag F(WT)'!$B$7:$J$22,U$9,0),4)</f>
        <v>1.1353</v>
      </c>
      <c r="V20" s="274">
        <f>ROUND(VLOOKUP(MID($E20,4,3),'Wochentag F(WT)'!$B$7:$J$22,V$9,0),4)</f>
        <v>1.1402000000000001</v>
      </c>
      <c r="W20" s="274">
        <f>ROUND(VLOOKUP(MID($E20,4,3),'Wochentag F(WT)'!$B$7:$J$22,W$9,0),4)</f>
        <v>0.48520000000000002</v>
      </c>
      <c r="X20" s="275">
        <f t="shared" si="2"/>
        <v>0.95650000000000013</v>
      </c>
      <c r="Y20" s="292"/>
      <c r="Z20" s="210"/>
    </row>
    <row r="21" spans="2:26" s="142" customFormat="1">
      <c r="B21" s="143">
        <v>10</v>
      </c>
      <c r="C21" s="144" t="str">
        <f t="shared" si="0"/>
        <v>Stadtwerke Dorfen</v>
      </c>
      <c r="D21" s="62" t="s">
        <v>247</v>
      </c>
      <c r="E21" s="164" t="s">
        <v>674</v>
      </c>
      <c r="F21" s="296" t="str">
        <f>VLOOKUP($E21,'BDEW-Standard'!$B$3:$M$158,F$9,0)</f>
        <v>KO4</v>
      </c>
      <c r="H21" s="273">
        <f>ROUND(VLOOKUP($E21,'BDEW-Standard'!$B$3:$M$158,H$9,0),7)</f>
        <v>3.4428942999999999</v>
      </c>
      <c r="I21" s="273">
        <f>ROUND(VLOOKUP($E21,'BDEW-Standard'!$B$3:$M$158,I$9,0),7)</f>
        <v>-36.659050399999998</v>
      </c>
      <c r="J21" s="273">
        <f>ROUND(VLOOKUP($E21,'BDEW-Standard'!$B$3:$M$158,J$9,0),7)</f>
        <v>7.6083226000000002</v>
      </c>
      <c r="K21" s="273">
        <f>ROUND(VLOOKUP($E21,'BDEW-Standard'!$B$3:$M$158,K$9,0),7)</f>
        <v>7.4685000000000001E-2</v>
      </c>
      <c r="L21" s="337">
        <f>ROUND(VLOOKUP($E21,'BDEW-Standard'!$B$3:$M$158,L$9,0),1)</f>
        <v>40</v>
      </c>
      <c r="M21" s="273">
        <f>ROUND(VLOOKUP($E21,'BDEW-Standard'!$B$3:$M$158,M$9,0),7)</f>
        <v>0</v>
      </c>
      <c r="N21" s="273">
        <f>ROUND(VLOOKUP($E21,'BDEW-Standard'!$B$3:$M$158,N$9,0),7)</f>
        <v>0</v>
      </c>
      <c r="O21" s="273">
        <f>ROUND(VLOOKUP($E21,'BDEW-Standard'!$B$3:$M$158,O$9,0),7)</f>
        <v>0</v>
      </c>
      <c r="P21" s="273">
        <f>ROUND(VLOOKUP($E21,'BDEW-Standard'!$B$3:$M$158,P$9,0),7)</f>
        <v>0</v>
      </c>
      <c r="Q21" s="338">
        <f t="shared" si="1"/>
        <v>0.97768382110526542</v>
      </c>
      <c r="R21" s="274">
        <f>ROUND(VLOOKUP(MID($E21,4,3),'Wochentag F(WT)'!$B$7:$J$22,R$9,0),4)</f>
        <v>1.0354000000000001</v>
      </c>
      <c r="S21" s="274">
        <f>ROUND(VLOOKUP(MID($E21,4,3),'Wochentag F(WT)'!$B$7:$J$22,S$9,0),4)</f>
        <v>1.0523</v>
      </c>
      <c r="T21" s="274">
        <f>ROUND(VLOOKUP(MID($E21,4,3),'Wochentag F(WT)'!$B$7:$J$22,T$9,0),4)</f>
        <v>1.0448999999999999</v>
      </c>
      <c r="U21" s="274">
        <f>ROUND(VLOOKUP(MID($E21,4,3),'Wochentag F(WT)'!$B$7:$J$22,U$9,0),4)</f>
        <v>1.0494000000000001</v>
      </c>
      <c r="V21" s="274">
        <f>ROUND(VLOOKUP(MID($E21,4,3),'Wochentag F(WT)'!$B$7:$J$22,V$9,0),4)</f>
        <v>0.98850000000000005</v>
      </c>
      <c r="W21" s="274">
        <f>ROUND(VLOOKUP(MID($E21,4,3),'Wochentag F(WT)'!$B$7:$J$22,W$9,0),4)</f>
        <v>0.88600000000000001</v>
      </c>
      <c r="X21" s="275">
        <f t="shared" si="2"/>
        <v>0.94349999999999934</v>
      </c>
      <c r="Y21" s="292"/>
      <c r="Z21" s="210"/>
    </row>
    <row r="22" spans="2:26" s="142" customFormat="1">
      <c r="B22" s="143">
        <v>11</v>
      </c>
      <c r="C22" s="144" t="str">
        <f t="shared" si="0"/>
        <v>Stadtwerke Dorfen</v>
      </c>
      <c r="D22" s="62" t="s">
        <v>247</v>
      </c>
      <c r="E22" s="164" t="s">
        <v>675</v>
      </c>
      <c r="F22" s="296" t="str">
        <f>VLOOKUP($E22,'BDEW-Standard'!$B$3:$M$158,F$9,0)</f>
        <v>BD4</v>
      </c>
      <c r="H22" s="273">
        <f>ROUND(VLOOKUP($E22,'BDEW-Standard'!$B$3:$M$158,H$9,0),7)</f>
        <v>3.75</v>
      </c>
      <c r="I22" s="273">
        <f>ROUND(VLOOKUP($E22,'BDEW-Standard'!$B$3:$M$158,I$9,0),7)</f>
        <v>-37.5</v>
      </c>
      <c r="J22" s="273">
        <f>ROUND(VLOOKUP($E22,'BDEW-Standard'!$B$3:$M$158,J$9,0),7)</f>
        <v>6.8</v>
      </c>
      <c r="K22" s="273">
        <f>ROUND(VLOOKUP($E22,'BDEW-Standard'!$B$3:$M$158,K$9,0),7)</f>
        <v>6.0911300000000002E-2</v>
      </c>
      <c r="L22" s="337">
        <f>ROUND(VLOOKUP($E22,'BDEW-Standard'!$B$3:$M$158,L$9,0),1)</f>
        <v>40</v>
      </c>
      <c r="M22" s="273">
        <f>ROUND(VLOOKUP($E22,'BDEW-Standard'!$B$3:$M$158,M$9,0),7)</f>
        <v>0</v>
      </c>
      <c r="N22" s="273">
        <f>ROUND(VLOOKUP($E22,'BDEW-Standard'!$B$3:$M$158,N$9,0),7)</f>
        <v>0</v>
      </c>
      <c r="O22" s="273">
        <f>ROUND(VLOOKUP($E22,'BDEW-Standard'!$B$3:$M$158,O$9,0),7)</f>
        <v>0</v>
      </c>
      <c r="P22" s="273">
        <f>ROUND(VLOOKUP($E22,'BDEW-Standard'!$B$3:$M$158,P$9,0),7)</f>
        <v>0</v>
      </c>
      <c r="Q22" s="338">
        <f t="shared" si="1"/>
        <v>1.0126136468627658</v>
      </c>
      <c r="R22" s="274">
        <f>ROUND(VLOOKUP(MID($E22,4,3),'Wochentag F(WT)'!$B$7:$J$22,R$9,0),4)</f>
        <v>1.1052</v>
      </c>
      <c r="S22" s="274">
        <f>ROUND(VLOOKUP(MID($E22,4,3),'Wochentag F(WT)'!$B$7:$J$22,S$9,0),4)</f>
        <v>1.0857000000000001</v>
      </c>
      <c r="T22" s="274">
        <f>ROUND(VLOOKUP(MID($E22,4,3),'Wochentag F(WT)'!$B$7:$J$22,T$9,0),4)</f>
        <v>1.0378000000000001</v>
      </c>
      <c r="U22" s="274">
        <f>ROUND(VLOOKUP(MID($E22,4,3),'Wochentag F(WT)'!$B$7:$J$22,U$9,0),4)</f>
        <v>1.0622</v>
      </c>
      <c r="V22" s="274">
        <f>ROUND(VLOOKUP(MID($E22,4,3),'Wochentag F(WT)'!$B$7:$J$22,V$9,0),4)</f>
        <v>1.0266</v>
      </c>
      <c r="W22" s="274">
        <f>ROUND(VLOOKUP(MID($E22,4,3),'Wochentag F(WT)'!$B$7:$J$22,W$9,0),4)</f>
        <v>0.76290000000000002</v>
      </c>
      <c r="X22" s="275">
        <f t="shared" si="2"/>
        <v>0.91959999999999997</v>
      </c>
      <c r="Y22" s="292"/>
      <c r="Z22" s="210"/>
    </row>
    <row r="23" spans="2:26" s="142" customFormat="1">
      <c r="B23" s="143">
        <v>12</v>
      </c>
      <c r="C23" s="144" t="str">
        <f t="shared" si="0"/>
        <v>Stadtwerke Dorfen</v>
      </c>
      <c r="D23" s="62" t="s">
        <v>247</v>
      </c>
      <c r="E23" s="164" t="s">
        <v>676</v>
      </c>
      <c r="F23" s="296" t="str">
        <f>VLOOKUP($E23,'BDEW-Standard'!$B$3:$M$158,F$9,0)</f>
        <v>GA4</v>
      </c>
      <c r="H23" s="273">
        <f>ROUND(VLOOKUP($E23,'BDEW-Standard'!$B$3:$M$158,H$9,0),7)</f>
        <v>2.8195655999999998</v>
      </c>
      <c r="I23" s="273">
        <f>ROUND(VLOOKUP($E23,'BDEW-Standard'!$B$3:$M$158,I$9,0),7)</f>
        <v>-36</v>
      </c>
      <c r="J23" s="273">
        <f>ROUND(VLOOKUP($E23,'BDEW-Standard'!$B$3:$M$158,J$9,0),7)</f>
        <v>7.7368518000000002</v>
      </c>
      <c r="K23" s="273">
        <f>ROUND(VLOOKUP($E23,'BDEW-Standard'!$B$3:$M$158,K$9,0),7)</f>
        <v>0.157281</v>
      </c>
      <c r="L23" s="337">
        <f>ROUND(VLOOKUP($E23,'BDEW-Standard'!$B$3:$M$158,L$9,0),1)</f>
        <v>40</v>
      </c>
      <c r="M23" s="273">
        <f>ROUND(VLOOKUP($E23,'BDEW-Standard'!$B$3:$M$158,M$9,0),7)</f>
        <v>0</v>
      </c>
      <c r="N23" s="273">
        <f>ROUND(VLOOKUP($E23,'BDEW-Standard'!$B$3:$M$158,N$9,0),7)</f>
        <v>0</v>
      </c>
      <c r="O23" s="273">
        <f>ROUND(VLOOKUP($E23,'BDEW-Standard'!$B$3:$M$158,O$9,0),7)</f>
        <v>0</v>
      </c>
      <c r="P23" s="273">
        <f>ROUND(VLOOKUP($E23,'BDEW-Standard'!$B$3:$M$158,P$9,0),7)</f>
        <v>0</v>
      </c>
      <c r="Q23" s="338">
        <f t="shared" si="1"/>
        <v>0.96576337685759206</v>
      </c>
      <c r="R23" s="274">
        <f>ROUND(VLOOKUP(MID($E23,4,3),'Wochentag F(WT)'!$B$7:$J$22,R$9,0),4)</f>
        <v>0.93220000000000003</v>
      </c>
      <c r="S23" s="274">
        <f>ROUND(VLOOKUP(MID($E23,4,3),'Wochentag F(WT)'!$B$7:$J$22,S$9,0),4)</f>
        <v>0.98939999999999995</v>
      </c>
      <c r="T23" s="274">
        <f>ROUND(VLOOKUP(MID($E23,4,3),'Wochentag F(WT)'!$B$7:$J$22,T$9,0),4)</f>
        <v>1.0033000000000001</v>
      </c>
      <c r="U23" s="274">
        <f>ROUND(VLOOKUP(MID($E23,4,3),'Wochentag F(WT)'!$B$7:$J$22,U$9,0),4)</f>
        <v>1.0108999999999999</v>
      </c>
      <c r="V23" s="274">
        <f>ROUND(VLOOKUP(MID($E23,4,3),'Wochentag F(WT)'!$B$7:$J$22,V$9,0),4)</f>
        <v>1.018</v>
      </c>
      <c r="W23" s="274">
        <f>ROUND(VLOOKUP(MID($E23,4,3),'Wochentag F(WT)'!$B$7:$J$22,W$9,0),4)</f>
        <v>1.0356000000000001</v>
      </c>
      <c r="X23" s="275">
        <f t="shared" si="2"/>
        <v>1.0106000000000002</v>
      </c>
      <c r="Y23" s="292"/>
      <c r="Z23" s="210"/>
    </row>
    <row r="24" spans="2:26" s="142" customFormat="1">
      <c r="B24" s="143">
        <v>13</v>
      </c>
      <c r="C24" s="144" t="str">
        <f t="shared" si="0"/>
        <v>Stadtwerke Dorfen</v>
      </c>
      <c r="D24" s="62" t="s">
        <v>247</v>
      </c>
      <c r="E24" s="164" t="s">
        <v>677</v>
      </c>
      <c r="F24" s="296" t="str">
        <f>VLOOKUP($E24,'BDEW-Standard'!$B$3:$M$158,F$9,0)</f>
        <v>BH4</v>
      </c>
      <c r="H24" s="273">
        <f>ROUND(VLOOKUP($E24,'BDEW-Standard'!$B$3:$M$158,H$9,0),7)</f>
        <v>2.4595180999999999</v>
      </c>
      <c r="I24" s="273">
        <f>ROUND(VLOOKUP($E24,'BDEW-Standard'!$B$3:$M$158,I$9,0),7)</f>
        <v>-35.253212400000002</v>
      </c>
      <c r="J24" s="273">
        <f>ROUND(VLOOKUP($E24,'BDEW-Standard'!$B$3:$M$158,J$9,0),7)</f>
        <v>6.0587001000000003</v>
      </c>
      <c r="K24" s="273">
        <f>ROUND(VLOOKUP($E24,'BDEW-Standard'!$B$3:$M$158,K$9,0),7)</f>
        <v>0.16473699999999999</v>
      </c>
      <c r="L24" s="337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8">
        <f t="shared" si="1"/>
        <v>1.043802057143173</v>
      </c>
      <c r="R24" s="274">
        <f>ROUND(VLOOKUP(MID($E24,4,3),'Wochentag F(WT)'!$B$7:$J$22,R$9,0),4)</f>
        <v>0.97670000000000001</v>
      </c>
      <c r="S24" s="274">
        <f>ROUND(VLOOKUP(MID($E24,4,3),'Wochentag F(WT)'!$B$7:$J$22,S$9,0),4)</f>
        <v>1.0388999999999999</v>
      </c>
      <c r="T24" s="274">
        <f>ROUND(VLOOKUP(MID($E24,4,3),'Wochentag F(WT)'!$B$7:$J$22,T$9,0),4)</f>
        <v>1.0027999999999999</v>
      </c>
      <c r="U24" s="274">
        <f>ROUND(VLOOKUP(MID($E24,4,3),'Wochentag F(WT)'!$B$7:$J$22,U$9,0),4)</f>
        <v>1.0162</v>
      </c>
      <c r="V24" s="274">
        <f>ROUND(VLOOKUP(MID($E24,4,3),'Wochentag F(WT)'!$B$7:$J$22,V$9,0),4)</f>
        <v>1.0024</v>
      </c>
      <c r="W24" s="274">
        <f>ROUND(VLOOKUP(MID($E24,4,3),'Wochentag F(WT)'!$B$7:$J$22,W$9,0),4)</f>
        <v>1.0043</v>
      </c>
      <c r="X24" s="275">
        <f t="shared" si="2"/>
        <v>0.95870000000000122</v>
      </c>
      <c r="Y24" s="292"/>
      <c r="Z24" s="210"/>
    </row>
    <row r="25" spans="2:26" s="142" customFormat="1">
      <c r="B25" s="143">
        <v>14</v>
      </c>
      <c r="C25" s="144" t="str">
        <f t="shared" si="0"/>
        <v>Stadtwerke Dorfen</v>
      </c>
      <c r="D25" s="62" t="s">
        <v>247</v>
      </c>
      <c r="E25" s="164" t="s">
        <v>678</v>
      </c>
      <c r="F25" s="296" t="str">
        <f>VLOOKUP($E25,'BDEW-Standard'!$B$3:$M$158,F$9,0)</f>
        <v>D24</v>
      </c>
      <c r="H25" s="273">
        <f>ROUND(VLOOKUP($E25,'BDEW-Standard'!$B$3:$M$158,H$9,0),7)</f>
        <v>2.5187775000000001</v>
      </c>
      <c r="I25" s="273">
        <f>ROUND(VLOOKUP($E25,'BDEW-Standard'!$B$3:$M$158,I$9,0),7)</f>
        <v>-35.033375399999997</v>
      </c>
      <c r="J25" s="273">
        <f>ROUND(VLOOKUP($E25,'BDEW-Standard'!$B$3:$M$158,J$9,0),7)</f>
        <v>6.2240634000000004</v>
      </c>
      <c r="K25" s="273">
        <f>ROUND(VLOOKUP($E25,'BDEW-Standard'!$B$3:$M$158,K$9,0),7)</f>
        <v>0.10107820000000001</v>
      </c>
      <c r="L25" s="337">
        <f>ROUND(VLOOKUP($E25,'BDEW-Standard'!$B$3:$M$158,L$9,0),1)</f>
        <v>40</v>
      </c>
      <c r="M25" s="273">
        <f>ROUND(VLOOKUP($E25,'BDEW-Standard'!$B$3:$M$158,M$9,0),7)</f>
        <v>0</v>
      </c>
      <c r="N25" s="273">
        <f>ROUND(VLOOKUP($E25,'BDEW-Standard'!$B$3:$M$158,N$9,0),7)</f>
        <v>0</v>
      </c>
      <c r="O25" s="273">
        <f>ROUND(VLOOKUP($E25,'BDEW-Standard'!$B$3:$M$158,O$9,0),7)</f>
        <v>0</v>
      </c>
      <c r="P25" s="273">
        <f>ROUND(VLOOKUP($E25,'BDEW-Standard'!$B$3:$M$158,P$9,0),7)</f>
        <v>0</v>
      </c>
      <c r="Q25" s="338">
        <f t="shared" si="1"/>
        <v>1.0146273685996503</v>
      </c>
      <c r="R25" s="274">
        <f>ROUND(VLOOKUP(MID($E25,4,3),'Wochentag F(WT)'!$B$7:$J$22,R$9,0),4)</f>
        <v>1</v>
      </c>
      <c r="S25" s="274">
        <f>ROUND(VLOOKUP(MID($E25,4,3),'Wochentag F(WT)'!$B$7:$J$22,S$9,0),4)</f>
        <v>1</v>
      </c>
      <c r="T25" s="274">
        <f>ROUND(VLOOKUP(MID($E25,4,3),'Wochentag F(WT)'!$B$7:$J$22,T$9,0),4)</f>
        <v>1</v>
      </c>
      <c r="U25" s="274">
        <f>ROUND(VLOOKUP(MID($E25,4,3),'Wochentag F(WT)'!$B$7:$J$22,U$9,0),4)</f>
        <v>1</v>
      </c>
      <c r="V25" s="274">
        <f>ROUND(VLOOKUP(MID($E25,4,3),'Wochentag F(WT)'!$B$7:$J$22,V$9,0),4)</f>
        <v>1</v>
      </c>
      <c r="W25" s="274">
        <f>ROUND(VLOOKUP(MID($E25,4,3),'Wochentag F(WT)'!$B$7:$J$22,W$9,0),4)</f>
        <v>1</v>
      </c>
      <c r="X25" s="275">
        <f t="shared" ref="X25" si="3">7-SUM(R25:W25)</f>
        <v>1</v>
      </c>
      <c r="Y25" s="292"/>
      <c r="Z25" s="210"/>
    </row>
    <row r="26" spans="2:26" s="142" customFormat="1">
      <c r="B26" s="143">
        <v>15</v>
      </c>
      <c r="C26" s="144" t="str">
        <f t="shared" si="0"/>
        <v>Stadtwerke Dorfen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Stadtwerke Dorfen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Stadtwerke Dorfen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Stadtwerke Dorfen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Stadtwerke Dorfen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Stadtwerke Dorfen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Stadtwerke Dorfen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Stadtwerke Dorfen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Stadtwerke Dorfen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Stadtwerke Dorfen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Stadtwerke Dorfen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Stadtwerke Dorfen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Stadtwerke Dorfen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Stadtwerke Dorfen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Stadtwerke Dorfen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Stadtwerke Dorfen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5" orientation="landscape" r:id="rId1"/>
  <ignoredErrors>
    <ignoredError sqref="L11" formula="1"/>
    <ignoredError sqref="C13:C33 C34:C41 Q12:X24 F12:P24 G26 G2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Z11" sqref="Z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Dorfen GmbH</v>
      </c>
      <c r="D4" s="76"/>
      <c r="G4" s="76"/>
      <c r="I4" s="76"/>
      <c r="J4" s="77"/>
      <c r="M4" s="86" t="s">
        <v>535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Stadtwerke Dorfen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9870085200003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43101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579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1</v>
      </c>
      <c r="F13" s="301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652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645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651</v>
      </c>
      <c r="C23" s="116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1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1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541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648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541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Zampich, Tobias</cp:lastModifiedBy>
  <cp:lastPrinted>2018-10-29T08:57:01Z</cp:lastPrinted>
  <dcterms:created xsi:type="dcterms:W3CDTF">2015-01-15T05:25:41Z</dcterms:created>
  <dcterms:modified xsi:type="dcterms:W3CDTF">2018-10-29T14:48:26Z</dcterms:modified>
</cp:coreProperties>
</file>